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Sheet1!$A$2:$L$22</definedName>
    <definedName name="_xlnm.Print_Area" localSheetId="0">Sheet1!$A$1:$L$22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/>
  <c r="G3" s="1"/>
  <c r="F4"/>
  <c r="G4" s="1"/>
  <c r="F5"/>
  <c r="G5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AD6" l="1"/>
  <c r="AA6"/>
  <c r="AC6"/>
  <c r="AB6"/>
  <c r="AB17"/>
  <c r="AC17"/>
  <c r="AD17"/>
  <c r="AA17"/>
  <c r="AB22"/>
  <c r="AB11"/>
  <c r="AD22"/>
  <c r="AC11"/>
  <c r="AD11"/>
  <c r="AA22"/>
  <c r="AA11"/>
  <c r="AB9"/>
  <c r="AC9"/>
  <c r="AD9"/>
  <c r="AC22"/>
  <c r="AA9"/>
</calcChain>
</file>

<file path=xl/sharedStrings.xml><?xml version="1.0" encoding="utf-8"?>
<sst xmlns="http://schemas.openxmlformats.org/spreadsheetml/2006/main" count="73" uniqueCount="36">
  <si>
    <t>MLB-01G-01</t>
  </si>
  <si>
    <t>Borehole</t>
  </si>
  <si>
    <t>MLB-01G-02</t>
  </si>
  <si>
    <t>MLB-01G-03</t>
  </si>
  <si>
    <t>MLB-01G-04</t>
  </si>
  <si>
    <t>MLB-02G-01</t>
  </si>
  <si>
    <t>MLB-02G-02</t>
  </si>
  <si>
    <t>MLB-02G-03</t>
  </si>
  <si>
    <t>MLB-03G-01</t>
  </si>
  <si>
    <t>MLB-03G-02</t>
  </si>
  <si>
    <t>MLB-03G-03</t>
  </si>
  <si>
    <t>MLB-03G-04</t>
  </si>
  <si>
    <t>MLB-03G-05</t>
  </si>
  <si>
    <t>MLB-03G-06</t>
  </si>
  <si>
    <t>MLB-03G-07</t>
  </si>
  <si>
    <t>MLB-03G-08</t>
  </si>
  <si>
    <t>MLB-05G-01</t>
  </si>
  <si>
    <t>MLB-05G-02</t>
  </si>
  <si>
    <t>MLB-05G-03</t>
  </si>
  <si>
    <t>MLB-05G-04</t>
  </si>
  <si>
    <t>MLB-05G-05</t>
  </si>
  <si>
    <t>Sample No.</t>
  </si>
  <si>
    <t>Type of Sample</t>
  </si>
  <si>
    <t>Thickness (m)</t>
  </si>
  <si>
    <t>True Thickness (m)</t>
  </si>
  <si>
    <t>Lithology</t>
  </si>
  <si>
    <t>Khondalite with Graphite</t>
  </si>
  <si>
    <t>Khondalite</t>
  </si>
  <si>
    <t>ASH 
%</t>
  </si>
  <si>
    <t>VM 
%</t>
  </si>
  <si>
    <t>FC 
%</t>
  </si>
  <si>
    <t>From 
(m)</t>
  </si>
  <si>
    <t>To 
(m)</t>
  </si>
  <si>
    <t>M
%</t>
  </si>
  <si>
    <t>Sl.
No.</t>
  </si>
  <si>
    <t>Details of the chemical analysis of primary borehole samples during G4 work for Graphite in Bharatbahal Manganese and Graphite (G-3) Block Dist.-Balangir, Odisha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</si>
</sst>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2"/>
  <sheetViews>
    <sheetView tabSelected="1" zoomScaleSheetLayoutView="80" workbookViewId="0">
      <selection activeCell="M11" sqref="M11"/>
    </sheetView>
  </sheetViews>
  <sheetFormatPr defaultColWidth="8.85546875" defaultRowHeight="15.75"/>
  <cols>
    <col min="1" max="1" width="4.140625" style="4" customWidth="1"/>
    <col min="2" max="2" width="13.7109375" style="4" customWidth="1"/>
    <col min="3" max="3" width="10.140625" style="4" customWidth="1"/>
    <col min="4" max="5" width="7.7109375" style="4" customWidth="1"/>
    <col min="6" max="6" width="11.7109375" style="4" customWidth="1"/>
    <col min="7" max="7" width="11.42578125" style="4" customWidth="1"/>
    <col min="8" max="8" width="34.140625" style="4" customWidth="1"/>
    <col min="9" max="10" width="6.5703125" style="4" customWidth="1"/>
    <col min="11" max="11" width="5.85546875" style="4" customWidth="1"/>
    <col min="12" max="12" width="7.140625" style="4" customWidth="1"/>
    <col min="13" max="26" width="10" style="4" customWidth="1"/>
    <col min="27" max="16384" width="8.85546875" style="4"/>
  </cols>
  <sheetData>
    <row r="1" spans="1:30" ht="52.5" customHeight="1">
      <c r="A1" s="14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30" ht="50.25" customHeight="1">
      <c r="A2" s="11" t="s">
        <v>34</v>
      </c>
      <c r="B2" s="12" t="s">
        <v>21</v>
      </c>
      <c r="C2" s="11" t="s">
        <v>22</v>
      </c>
      <c r="D2" s="11" t="s">
        <v>31</v>
      </c>
      <c r="E2" s="11" t="s">
        <v>32</v>
      </c>
      <c r="F2" s="11" t="s">
        <v>23</v>
      </c>
      <c r="G2" s="11" t="s">
        <v>24</v>
      </c>
      <c r="H2" s="11" t="s">
        <v>25</v>
      </c>
      <c r="I2" s="11" t="s">
        <v>33</v>
      </c>
      <c r="J2" s="11" t="s">
        <v>28</v>
      </c>
      <c r="K2" s="13" t="s">
        <v>29</v>
      </c>
      <c r="L2" s="13" t="s">
        <v>30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30">
      <c r="A3" s="1">
        <v>1</v>
      </c>
      <c r="B3" s="5" t="s">
        <v>0</v>
      </c>
      <c r="C3" s="1" t="s">
        <v>1</v>
      </c>
      <c r="D3" s="2">
        <v>58.7</v>
      </c>
      <c r="E3" s="2">
        <v>59.7</v>
      </c>
      <c r="F3" s="2">
        <f t="shared" ref="F3:F22" si="0">E3-D3</f>
        <v>1</v>
      </c>
      <c r="G3" s="2">
        <f>SIN(RADIANS(70))*F3</f>
        <v>0.93969262078590832</v>
      </c>
      <c r="H3" s="1" t="s">
        <v>26</v>
      </c>
      <c r="I3" s="2">
        <v>0.3</v>
      </c>
      <c r="J3" s="2">
        <v>88.41</v>
      </c>
      <c r="K3" s="2">
        <v>6.21</v>
      </c>
      <c r="L3" s="2">
        <v>5.0800000000000063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30">
      <c r="A4" s="1">
        <v>2</v>
      </c>
      <c r="B4" s="5" t="s">
        <v>2</v>
      </c>
      <c r="C4" s="1" t="s">
        <v>1</v>
      </c>
      <c r="D4" s="2">
        <v>59.7</v>
      </c>
      <c r="E4" s="2">
        <v>60.7</v>
      </c>
      <c r="F4" s="2">
        <f t="shared" si="0"/>
        <v>1</v>
      </c>
      <c r="G4" s="2">
        <f>SIN(RADIANS(70))*F4</f>
        <v>0.93969262078590832</v>
      </c>
      <c r="H4" s="1" t="s">
        <v>26</v>
      </c>
      <c r="I4" s="2">
        <v>0.31</v>
      </c>
      <c r="J4" s="2">
        <v>88.56</v>
      </c>
      <c r="K4" s="2">
        <v>6.89</v>
      </c>
      <c r="L4" s="2">
        <v>4.2399999999999958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30">
      <c r="A5" s="1">
        <v>3</v>
      </c>
      <c r="B5" s="5" t="s">
        <v>3</v>
      </c>
      <c r="C5" s="1" t="s">
        <v>1</v>
      </c>
      <c r="D5" s="2">
        <v>60.7</v>
      </c>
      <c r="E5" s="2">
        <v>61.7</v>
      </c>
      <c r="F5" s="2">
        <f t="shared" si="0"/>
        <v>1</v>
      </c>
      <c r="G5" s="2">
        <f>SIN(RADIANS(70))*F5</f>
        <v>0.93969262078590832</v>
      </c>
      <c r="H5" s="1" t="s">
        <v>26</v>
      </c>
      <c r="I5" s="2">
        <v>0.37</v>
      </c>
      <c r="J5" s="2">
        <v>86.4</v>
      </c>
      <c r="K5" s="2">
        <v>8.51</v>
      </c>
      <c r="L5" s="2">
        <v>4.71999999999999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30">
      <c r="A6" s="1">
        <v>4</v>
      </c>
      <c r="B6" s="5" t="s">
        <v>4</v>
      </c>
      <c r="C6" s="1" t="s">
        <v>1</v>
      </c>
      <c r="D6" s="2">
        <v>61.7</v>
      </c>
      <c r="E6" s="2">
        <v>62.7</v>
      </c>
      <c r="F6" s="2">
        <f t="shared" si="0"/>
        <v>1</v>
      </c>
      <c r="G6" s="2">
        <f>SIN(RADIANS(70))*F6</f>
        <v>0.93969262078590832</v>
      </c>
      <c r="H6" s="1" t="s">
        <v>26</v>
      </c>
      <c r="I6" s="2">
        <v>0.35</v>
      </c>
      <c r="J6" s="2">
        <v>88.97</v>
      </c>
      <c r="K6" s="2">
        <v>7.81</v>
      </c>
      <c r="L6" s="2">
        <v>2.8700000000000072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3">
        <f>SUMPRODUCT($F3:$F6,I3:I6/SUM($F3:$F6))</f>
        <v>0.33250000000000002</v>
      </c>
      <c r="AB6" s="3">
        <f t="shared" ref="AB6:AC6" si="1">SUMPRODUCT($F3:$F6,J3:J6/SUM($F3:$F6))</f>
        <v>88.085000000000008</v>
      </c>
      <c r="AC6" s="3">
        <f t="shared" si="1"/>
        <v>7.3549999999999995</v>
      </c>
      <c r="AD6" s="3">
        <f>SUMPRODUCT($F3:$F6,L3:L6/SUM($F3:$F6))</f>
        <v>4.2275</v>
      </c>
    </row>
    <row r="7" spans="1:30">
      <c r="A7" s="1">
        <v>5</v>
      </c>
      <c r="B7" s="5" t="s">
        <v>5</v>
      </c>
      <c r="C7" s="1" t="s">
        <v>1</v>
      </c>
      <c r="D7" s="2">
        <v>40.79</v>
      </c>
      <c r="E7" s="2">
        <v>41.79</v>
      </c>
      <c r="F7" s="2">
        <f t="shared" si="0"/>
        <v>1</v>
      </c>
      <c r="G7" s="2">
        <f>SIN(RADIANS(46.5))*F7</f>
        <v>0.72537437101228763</v>
      </c>
      <c r="H7" s="1" t="s">
        <v>26</v>
      </c>
      <c r="I7" s="2">
        <v>1.46</v>
      </c>
      <c r="J7" s="2">
        <v>79.55</v>
      </c>
      <c r="K7" s="2">
        <v>11.63</v>
      </c>
      <c r="L7" s="2">
        <v>7.3600000000000083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30">
      <c r="A8" s="1">
        <v>6</v>
      </c>
      <c r="B8" s="5" t="s">
        <v>6</v>
      </c>
      <c r="C8" s="1" t="s">
        <v>1</v>
      </c>
      <c r="D8" s="2">
        <v>41.79</v>
      </c>
      <c r="E8" s="2">
        <v>42.59</v>
      </c>
      <c r="F8" s="2">
        <f t="shared" si="0"/>
        <v>0.80000000000000426</v>
      </c>
      <c r="G8" s="2">
        <f>SIN(RADIANS(46.5))*F8</f>
        <v>0.58029949680983317</v>
      </c>
      <c r="H8" s="1" t="s">
        <v>26</v>
      </c>
      <c r="I8" s="2">
        <v>1.03</v>
      </c>
      <c r="J8" s="2">
        <v>80.790000000000006</v>
      </c>
      <c r="K8" s="2">
        <v>11.06</v>
      </c>
      <c r="L8" s="2">
        <v>7.1199999999999921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30">
      <c r="A9" s="1">
        <v>7</v>
      </c>
      <c r="B9" s="5" t="s">
        <v>7</v>
      </c>
      <c r="C9" s="1" t="s">
        <v>1</v>
      </c>
      <c r="D9" s="2">
        <v>42.59</v>
      </c>
      <c r="E9" s="2">
        <v>43.39</v>
      </c>
      <c r="F9" s="2">
        <f t="shared" si="0"/>
        <v>0.79999999999999716</v>
      </c>
      <c r="G9" s="2">
        <f>SIN(RADIANS(46.5))*F9</f>
        <v>0.58029949680982806</v>
      </c>
      <c r="H9" s="1" t="s">
        <v>26</v>
      </c>
      <c r="I9" s="2">
        <v>2.58</v>
      </c>
      <c r="J9" s="2">
        <v>80.92</v>
      </c>
      <c r="K9" s="2">
        <v>13.38</v>
      </c>
      <c r="L9" s="2">
        <v>3.1199999999999992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3">
        <f>SUMPRODUCT($F7:$F9,I7:I9/SUM($F7:$F9))</f>
        <v>1.6723076923076903</v>
      </c>
      <c r="AB9" s="3">
        <f t="shared" ref="AB9:AD9" si="2">SUMPRODUCT($F7:$F9,J7:J9/SUM($F7:$F9))</f>
        <v>80.353076923076927</v>
      </c>
      <c r="AC9" s="3">
        <f t="shared" si="2"/>
        <v>11.99307692307692</v>
      </c>
      <c r="AD9" s="3">
        <f t="shared" si="2"/>
        <v>5.9815384615384666</v>
      </c>
    </row>
    <row r="10" spans="1:30">
      <c r="A10" s="1">
        <v>8</v>
      </c>
      <c r="B10" s="5" t="s">
        <v>8</v>
      </c>
      <c r="C10" s="1" t="s">
        <v>1</v>
      </c>
      <c r="D10" s="2">
        <v>35.5</v>
      </c>
      <c r="E10" s="2">
        <v>36.200000000000003</v>
      </c>
      <c r="F10" s="2">
        <f t="shared" si="0"/>
        <v>0.70000000000000284</v>
      </c>
      <c r="G10" s="2">
        <f t="shared" ref="G10:G17" si="3">SIN(RADIANS(58))*F10</f>
        <v>0.59363366730950062</v>
      </c>
      <c r="H10" s="1" t="s">
        <v>26</v>
      </c>
      <c r="I10" s="2">
        <v>0.32</v>
      </c>
      <c r="J10" s="2">
        <v>90.75</v>
      </c>
      <c r="K10" s="2">
        <v>6.22</v>
      </c>
      <c r="L10" s="2">
        <v>2.7100000000000071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30">
      <c r="A11" s="1">
        <v>9</v>
      </c>
      <c r="B11" s="5" t="s">
        <v>9</v>
      </c>
      <c r="C11" s="1" t="s">
        <v>1</v>
      </c>
      <c r="D11" s="2">
        <v>36.200000000000003</v>
      </c>
      <c r="E11" s="2">
        <v>37</v>
      </c>
      <c r="F11" s="2">
        <f t="shared" si="0"/>
        <v>0.79999999999999716</v>
      </c>
      <c r="G11" s="2">
        <f t="shared" si="3"/>
        <v>0.67843847692513837</v>
      </c>
      <c r="H11" s="1" t="s">
        <v>26</v>
      </c>
      <c r="I11" s="2">
        <v>1.1200000000000001</v>
      </c>
      <c r="J11" s="2">
        <v>86.18</v>
      </c>
      <c r="K11" s="2">
        <v>10.49</v>
      </c>
      <c r="L11" s="2">
        <v>2.2099999999999884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3">
        <f>SUMPRODUCT($F10:$F11,I10:I11/SUM($F10:$F11))</f>
        <v>0.74666666666666526</v>
      </c>
      <c r="AB11" s="3">
        <f t="shared" ref="AB11:AD11" si="4">SUMPRODUCT($F10:$F11,J10:J11/SUM($F10:$F11))</f>
        <v>88.312666666666672</v>
      </c>
      <c r="AC11" s="3">
        <f t="shared" si="4"/>
        <v>8.4973333333333247</v>
      </c>
      <c r="AD11" s="3">
        <f t="shared" si="4"/>
        <v>2.4433333333333316</v>
      </c>
    </row>
    <row r="12" spans="1:30">
      <c r="A12" s="1">
        <v>10</v>
      </c>
      <c r="B12" s="5" t="s">
        <v>10</v>
      </c>
      <c r="C12" s="1" t="s">
        <v>1</v>
      </c>
      <c r="D12" s="2">
        <v>37</v>
      </c>
      <c r="E12" s="2">
        <v>38</v>
      </c>
      <c r="F12" s="2">
        <f t="shared" si="0"/>
        <v>1</v>
      </c>
      <c r="G12" s="2">
        <f t="shared" si="3"/>
        <v>0.84804809615642596</v>
      </c>
      <c r="H12" s="1" t="s">
        <v>26</v>
      </c>
      <c r="I12" s="2">
        <v>0.51</v>
      </c>
      <c r="J12" s="2">
        <v>90.44</v>
      </c>
      <c r="K12" s="2">
        <v>7.59</v>
      </c>
      <c r="L12" s="2">
        <v>1.4599999999999973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30">
      <c r="A13" s="1">
        <v>11</v>
      </c>
      <c r="B13" s="5" t="s">
        <v>11</v>
      </c>
      <c r="C13" s="1" t="s">
        <v>1</v>
      </c>
      <c r="D13" s="2">
        <v>38</v>
      </c>
      <c r="E13" s="2">
        <v>39</v>
      </c>
      <c r="F13" s="2">
        <f t="shared" si="0"/>
        <v>1</v>
      </c>
      <c r="G13" s="2">
        <f t="shared" si="3"/>
        <v>0.84804809615642596</v>
      </c>
      <c r="H13" s="1" t="s">
        <v>26</v>
      </c>
      <c r="I13" s="2">
        <v>0.88</v>
      </c>
      <c r="J13" s="2">
        <v>90.52</v>
      </c>
      <c r="K13" s="2">
        <v>7.03</v>
      </c>
      <c r="L13" s="2">
        <v>1.5700000000000083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30">
      <c r="A14" s="1">
        <v>12</v>
      </c>
      <c r="B14" s="5" t="s">
        <v>12</v>
      </c>
      <c r="C14" s="1" t="s">
        <v>1</v>
      </c>
      <c r="D14" s="2">
        <v>39</v>
      </c>
      <c r="E14" s="2">
        <v>40</v>
      </c>
      <c r="F14" s="2">
        <f t="shared" si="0"/>
        <v>1</v>
      </c>
      <c r="G14" s="2">
        <f t="shared" si="3"/>
        <v>0.84804809615642596</v>
      </c>
      <c r="H14" s="1" t="s">
        <v>26</v>
      </c>
      <c r="I14" s="2">
        <v>2</v>
      </c>
      <c r="J14" s="2">
        <v>85.66</v>
      </c>
      <c r="K14" s="2">
        <v>8.19</v>
      </c>
      <c r="L14" s="2">
        <v>4.1500000000000039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30">
      <c r="A15" s="1">
        <v>13</v>
      </c>
      <c r="B15" s="5" t="s">
        <v>13</v>
      </c>
      <c r="C15" s="1" t="s">
        <v>1</v>
      </c>
      <c r="D15" s="2">
        <v>40</v>
      </c>
      <c r="E15" s="2">
        <v>41</v>
      </c>
      <c r="F15" s="2">
        <f t="shared" si="0"/>
        <v>1</v>
      </c>
      <c r="G15" s="2">
        <f t="shared" si="3"/>
        <v>0.84804809615642596</v>
      </c>
      <c r="H15" s="1" t="s">
        <v>26</v>
      </c>
      <c r="I15" s="2">
        <v>3.66</v>
      </c>
      <c r="J15" s="2">
        <v>83.24</v>
      </c>
      <c r="K15" s="2">
        <v>10.16</v>
      </c>
      <c r="L15" s="2">
        <v>2.9400000000000084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30">
      <c r="A16" s="1">
        <v>14</v>
      </c>
      <c r="B16" s="5" t="s">
        <v>14</v>
      </c>
      <c r="C16" s="1" t="s">
        <v>1</v>
      </c>
      <c r="D16" s="2">
        <v>41</v>
      </c>
      <c r="E16" s="2">
        <v>42</v>
      </c>
      <c r="F16" s="2">
        <f t="shared" si="0"/>
        <v>1</v>
      </c>
      <c r="G16" s="2">
        <f t="shared" si="3"/>
        <v>0.84804809615642596</v>
      </c>
      <c r="H16" s="1" t="s">
        <v>26</v>
      </c>
      <c r="I16" s="2">
        <v>3.2</v>
      </c>
      <c r="J16" s="2">
        <v>83.07</v>
      </c>
      <c r="K16" s="2">
        <v>9.4499999999999993</v>
      </c>
      <c r="L16" s="2">
        <v>4.2800000000000047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30">
      <c r="A17" s="1">
        <v>15</v>
      </c>
      <c r="B17" s="5" t="s">
        <v>15</v>
      </c>
      <c r="C17" s="1" t="s">
        <v>1</v>
      </c>
      <c r="D17" s="2">
        <v>42</v>
      </c>
      <c r="E17" s="2">
        <v>43</v>
      </c>
      <c r="F17" s="2">
        <f t="shared" si="0"/>
        <v>1</v>
      </c>
      <c r="G17" s="2">
        <f t="shared" si="3"/>
        <v>0.84804809615642596</v>
      </c>
      <c r="H17" s="1" t="s">
        <v>26</v>
      </c>
      <c r="I17" s="2">
        <v>2.84</v>
      </c>
      <c r="J17" s="2">
        <v>83.98</v>
      </c>
      <c r="K17" s="2">
        <v>9.5399999999999991</v>
      </c>
      <c r="L17" s="2">
        <v>3.6399999999999935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3">
        <f>SUMPRODUCT($F14:$F17,I14:I17/SUM($F14:$F17))</f>
        <v>2.9249999999999998</v>
      </c>
      <c r="AB17" s="3">
        <f t="shared" ref="AB17:AD17" si="5">SUMPRODUCT($F14:$F17,J14:J17/SUM($F14:$F17))</f>
        <v>83.987499999999997</v>
      </c>
      <c r="AC17" s="3">
        <f t="shared" si="5"/>
        <v>9.3350000000000009</v>
      </c>
      <c r="AD17" s="3">
        <f t="shared" si="5"/>
        <v>3.7525000000000026</v>
      </c>
    </row>
    <row r="18" spans="1:30">
      <c r="A18" s="1">
        <v>16</v>
      </c>
      <c r="B18" s="5" t="s">
        <v>16</v>
      </c>
      <c r="C18" s="1" t="s">
        <v>1</v>
      </c>
      <c r="D18" s="2">
        <v>39.1</v>
      </c>
      <c r="E18" s="2">
        <v>40.1</v>
      </c>
      <c r="F18" s="2">
        <f t="shared" si="0"/>
        <v>1</v>
      </c>
      <c r="G18" s="2">
        <f t="shared" ref="G18:G22" si="6">SIN(RADIANS(70))*F18</f>
        <v>0.93969262078590832</v>
      </c>
      <c r="H18" s="1" t="s">
        <v>26</v>
      </c>
      <c r="I18" s="2">
        <v>0.85</v>
      </c>
      <c r="J18" s="2">
        <v>85.35</v>
      </c>
      <c r="K18" s="2">
        <v>8.36</v>
      </c>
      <c r="L18" s="2">
        <v>5.4400000000000119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30">
      <c r="A19" s="1">
        <v>17</v>
      </c>
      <c r="B19" s="5" t="s">
        <v>17</v>
      </c>
      <c r="C19" s="1" t="s">
        <v>1</v>
      </c>
      <c r="D19" s="2">
        <v>40.1</v>
      </c>
      <c r="E19" s="2">
        <v>41.1</v>
      </c>
      <c r="F19" s="2">
        <f t="shared" si="0"/>
        <v>1</v>
      </c>
      <c r="G19" s="2">
        <f t="shared" si="6"/>
        <v>0.93969262078590832</v>
      </c>
      <c r="H19" s="1" t="s">
        <v>26</v>
      </c>
      <c r="I19" s="2">
        <v>1.53</v>
      </c>
      <c r="J19" s="2">
        <v>85.87</v>
      </c>
      <c r="K19" s="2">
        <v>9.49</v>
      </c>
      <c r="L19" s="2">
        <v>3.1099999999999941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30">
      <c r="A20" s="1">
        <v>18</v>
      </c>
      <c r="B20" s="5" t="s">
        <v>18</v>
      </c>
      <c r="C20" s="1" t="s">
        <v>1</v>
      </c>
      <c r="D20" s="2">
        <v>41.1</v>
      </c>
      <c r="E20" s="2">
        <v>42.1</v>
      </c>
      <c r="F20" s="2">
        <f t="shared" si="0"/>
        <v>1</v>
      </c>
      <c r="G20" s="2">
        <f t="shared" si="6"/>
        <v>0.93969262078590832</v>
      </c>
      <c r="H20" s="1" t="s">
        <v>26</v>
      </c>
      <c r="I20" s="1">
        <v>1.89</v>
      </c>
      <c r="J20" s="1">
        <v>84.16</v>
      </c>
      <c r="K20" s="1">
        <v>9.4600000000000009</v>
      </c>
      <c r="L20" s="1">
        <v>4.490000000000002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30">
      <c r="A21" s="1">
        <v>19</v>
      </c>
      <c r="B21" s="5" t="s">
        <v>19</v>
      </c>
      <c r="C21" s="1" t="s">
        <v>1</v>
      </c>
      <c r="D21" s="2">
        <v>42.1</v>
      </c>
      <c r="E21" s="2">
        <v>43.1</v>
      </c>
      <c r="F21" s="2">
        <f t="shared" si="0"/>
        <v>1</v>
      </c>
      <c r="G21" s="2">
        <f t="shared" si="6"/>
        <v>0.93969262078590832</v>
      </c>
      <c r="H21" s="1" t="s">
        <v>26</v>
      </c>
      <c r="I21" s="1">
        <v>2.14</v>
      </c>
      <c r="J21" s="1">
        <v>85.71</v>
      </c>
      <c r="K21" s="1">
        <v>9.1199999999999992</v>
      </c>
      <c r="L21" s="1">
        <v>3.0300000000000065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30">
      <c r="A22" s="1">
        <v>20</v>
      </c>
      <c r="B22" s="5" t="s">
        <v>20</v>
      </c>
      <c r="C22" s="1" t="s">
        <v>1</v>
      </c>
      <c r="D22" s="2">
        <v>46.82</v>
      </c>
      <c r="E22" s="2">
        <v>47.55</v>
      </c>
      <c r="F22" s="2">
        <f t="shared" si="0"/>
        <v>0.72999999999999687</v>
      </c>
      <c r="G22" s="2">
        <f t="shared" si="6"/>
        <v>0.68597561317371014</v>
      </c>
      <c r="H22" s="6" t="s">
        <v>27</v>
      </c>
      <c r="I22" s="1">
        <v>4.99</v>
      </c>
      <c r="J22" s="1">
        <v>80.680000000000007</v>
      </c>
      <c r="K22" s="1">
        <v>10.87</v>
      </c>
      <c r="L22" s="1">
        <v>3.4599999999999991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3">
        <f>SUMPRODUCT($F18:$F22,I18:I22/SUM($F18:$F22))</f>
        <v>2.1253065539112033</v>
      </c>
      <c r="AB22" s="3">
        <f t="shared" ref="AB22:AD22" si="7">SUMPRODUCT($F18:$F22,J18:J22/SUM($F18:$F22))</f>
        <v>84.563720930232563</v>
      </c>
      <c r="AC22" s="3">
        <f t="shared" si="7"/>
        <v>9.3795137420718806</v>
      </c>
      <c r="AD22" s="3">
        <f t="shared" si="7"/>
        <v>3.9314587737843585</v>
      </c>
    </row>
  </sheetData>
  <mergeCells count="1">
    <mergeCell ref="A1:L1"/>
  </mergeCells>
  <conditionalFormatting sqref="M3:Z22">
    <cfRule type="cellIs" dxfId="0" priority="1" operator="greaterThan">
      <formula>1.9999999</formula>
    </cfRule>
  </conditionalFormatting>
  <printOptions horizontalCentered="1"/>
  <pageMargins left="0.511811023622047" right="0.511811023622047" top="1.62" bottom="0.31496062992126" header="0.78" footer="0.31496062992126"/>
  <pageSetup paperSize="9" orientation="landscape" r:id="rId1"/>
  <headerFooter>
    <oddHeader>&amp;R&amp;G
ANNEXURE-XIII/&amp;P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2025-04-04T05:18:48Z</dcterms:modified>
</cp:coreProperties>
</file>